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588" activeTab="0"/>
  </bookViews>
  <sheets>
    <sheet name="Eingabe" sheetId="1" r:id="rId1"/>
    <sheet name="Auswertung" sheetId="2" r:id="rId2"/>
    <sheet name="Rechner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Mitarbeiter_2</author>
  </authors>
  <commentList>
    <comment ref="B12" authorId="0">
      <text>
        <r>
          <rPr>
            <sz val="10"/>
            <rFont val="Arial"/>
            <family val="2"/>
          </rPr>
          <t xml:space="preserve">
Bitte hier eingeben wenn Maschine 2 höhere Anschaffungskosten hat</t>
        </r>
      </text>
    </comment>
    <comment ref="C12" authorId="1">
      <text>
        <r>
          <rPr>
            <sz val="10"/>
            <rFont val="Tahoma"/>
            <family val="2"/>
          </rPr>
          <t>Bitte hier eingeben, wenn Maschine 1 höhere Anschaffungskosten hat.</t>
        </r>
      </text>
    </comment>
  </commentList>
</comments>
</file>

<file path=xl/sharedStrings.xml><?xml version="1.0" encoding="utf-8"?>
<sst xmlns="http://schemas.openxmlformats.org/spreadsheetml/2006/main" count="72" uniqueCount="57">
  <si>
    <t>Statische Investitionsrechnung</t>
  </si>
  <si>
    <t>Eingabefeld</t>
  </si>
  <si>
    <t>Ausgangswerte</t>
  </si>
  <si>
    <t>Maschine 1</t>
  </si>
  <si>
    <t>Maschine 2</t>
  </si>
  <si>
    <t>Allgemeines</t>
  </si>
  <si>
    <t>Gewünschte Rentabilität</t>
  </si>
  <si>
    <t xml:space="preserve">Anschaffungskosten </t>
  </si>
  <si>
    <t>Anschaffungsnebenkosten</t>
  </si>
  <si>
    <t>Liquidationserlös</t>
  </si>
  <si>
    <t>Nutzungsdauer</t>
  </si>
  <si>
    <t>Jahre</t>
  </si>
  <si>
    <t>Leistungsmenge</t>
  </si>
  <si>
    <t>Einheiten</t>
  </si>
  <si>
    <t>Erlös pro Jahr</t>
  </si>
  <si>
    <t>Geschätzter Gewinn der Differenzinvestition</t>
  </si>
  <si>
    <t>Fixkosten</t>
  </si>
  <si>
    <t>Zinsen</t>
  </si>
  <si>
    <t>Abschreibungen</t>
  </si>
  <si>
    <t>Gehälter und Gemeinkostenlöhne</t>
  </si>
  <si>
    <t>Sonstige Fixkosten</t>
  </si>
  <si>
    <t>Variable Kosten</t>
  </si>
  <si>
    <t>Löhne und Lohnnebenkosten</t>
  </si>
  <si>
    <t>Materialkosten</t>
  </si>
  <si>
    <t>Sonstige variable Kosten</t>
  </si>
  <si>
    <t>Vergleichsmethode</t>
  </si>
  <si>
    <t>Kostenvergleich</t>
  </si>
  <si>
    <t>Pro Einheit</t>
  </si>
  <si>
    <t>Kostendifferenz</t>
  </si>
  <si>
    <t>Pro Periode (pro Jahr)</t>
  </si>
  <si>
    <t>Gewinnvergleichsrechnung</t>
  </si>
  <si>
    <t>Gewinndifferenz</t>
  </si>
  <si>
    <t>Rentabilitätsvergleichsrechnung</t>
  </si>
  <si>
    <t>Rentabilität</t>
  </si>
  <si>
    <t>Rentabilitätsdifferenz</t>
  </si>
  <si>
    <t>Erfüllung mit der gewünschten Rentabilität</t>
  </si>
  <si>
    <t>Rentabilität mit Gewinn der Differenzinvestition</t>
  </si>
  <si>
    <t>Durchschnittsmethode Amortisationszeit</t>
  </si>
  <si>
    <t>Amortisationszeitdifferenz</t>
  </si>
  <si>
    <t>Abschreibung</t>
  </si>
  <si>
    <t>Zinskosten</t>
  </si>
  <si>
    <t>Summe Fixkosten</t>
  </si>
  <si>
    <t>Summe Variable Kosten</t>
  </si>
  <si>
    <t>Summe Gesamtkosten</t>
  </si>
  <si>
    <t>Kosten je Einheit</t>
  </si>
  <si>
    <t>Kostenunterschied</t>
  </si>
  <si>
    <t>Kosten fix je Stk.</t>
  </si>
  <si>
    <t>Kosten var. je Stk.</t>
  </si>
  <si>
    <t>Erlös je Einheit</t>
  </si>
  <si>
    <t>Gewinn je Einheit</t>
  </si>
  <si>
    <t>Gewinn Differenz</t>
  </si>
  <si>
    <t>Gewinn pro Jahr</t>
  </si>
  <si>
    <t>Durchschnittliche Kapitaleinsatz</t>
  </si>
  <si>
    <t>Kapitaleinsatz Differenz</t>
  </si>
  <si>
    <t>Rentabilität mit Diff. Invest.</t>
  </si>
  <si>
    <t>Durchschnitt. Amortisationszeit</t>
  </si>
  <si>
    <t>Differenz der Amortisationszeit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</si>
</sst>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\ [$€-407];[Red]\-#,##0.00\ [$€-407]"/>
  </numFmts>
  <fonts count="42">
    <font>
      <sz val="10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.5"/>
      <color indexed="9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5" fontId="0" fillId="0" borderId="0" applyFill="0" applyBorder="0" applyAlignment="0" applyProtection="0"/>
    <xf numFmtId="0" fontId="0" fillId="2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177" fontId="0" fillId="0" borderId="0" applyFill="0" applyBorder="0" applyAlignment="0" applyProtection="0"/>
    <xf numFmtId="0" fontId="2" fillId="28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1" fillId="28" borderId="0" applyNumberFormat="0" applyBorder="0" applyAlignment="0" applyProtection="0"/>
    <xf numFmtId="9" fontId="0" fillId="0" borderId="0" applyFill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28" borderId="11" xfId="0" applyFont="1" applyFill="1" applyBorder="1" applyAlignment="1">
      <alignment/>
    </xf>
    <xf numFmtId="0" fontId="6" fillId="28" borderId="11" xfId="0" applyFont="1" applyFill="1" applyBorder="1" applyAlignment="1">
      <alignment/>
    </xf>
    <xf numFmtId="0" fontId="7" fillId="28" borderId="11" xfId="0" applyFont="1" applyFill="1" applyBorder="1" applyAlignment="1">
      <alignment/>
    </xf>
    <xf numFmtId="10" fontId="0" fillId="27" borderId="11" xfId="0" applyNumberFormat="1" applyFill="1" applyBorder="1" applyAlignment="1" applyProtection="1">
      <alignment/>
      <protection locked="0"/>
    </xf>
    <xf numFmtId="178" fontId="0" fillId="27" borderId="11" xfId="0" applyNumberFormat="1" applyFill="1" applyBorder="1" applyAlignment="1" applyProtection="1">
      <alignment/>
      <protection locked="0"/>
    </xf>
    <xf numFmtId="0" fontId="0" fillId="27" borderId="11" xfId="0" applyFill="1" applyBorder="1" applyAlignment="1" applyProtection="1">
      <alignment/>
      <protection locked="0"/>
    </xf>
    <xf numFmtId="178" fontId="0" fillId="27" borderId="11" xfId="0" applyNumberFormat="1" applyFill="1" applyBorder="1" applyAlignment="1" applyProtection="1">
      <alignment/>
      <protection hidden="1" locked="0"/>
    </xf>
    <xf numFmtId="178" fontId="0" fillId="27" borderId="11" xfId="42" applyNumberFormat="1" applyFont="1" applyFill="1" applyBorder="1" applyAlignment="1" applyProtection="1">
      <alignment/>
      <protection/>
    </xf>
    <xf numFmtId="0" fontId="0" fillId="28" borderId="11" xfId="0" applyFill="1" applyBorder="1" applyAlignment="1">
      <alignment/>
    </xf>
    <xf numFmtId="0" fontId="5" fillId="28" borderId="11" xfId="0" applyFont="1" applyFill="1" applyBorder="1" applyAlignment="1">
      <alignment/>
    </xf>
    <xf numFmtId="178" fontId="5" fillId="28" borderId="11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5" fillId="28" borderId="12" xfId="0" applyFont="1" applyFill="1" applyBorder="1" applyAlignment="1">
      <alignment horizontal="right"/>
    </xf>
    <xf numFmtId="0" fontId="5" fillId="28" borderId="12" xfId="0" applyFont="1" applyFill="1" applyBorder="1" applyAlignment="1">
      <alignment/>
    </xf>
    <xf numFmtId="0" fontId="0" fillId="28" borderId="12" xfId="0" applyFill="1" applyBorder="1" applyAlignment="1">
      <alignment horizontal="right"/>
    </xf>
    <xf numFmtId="0" fontId="0" fillId="28" borderId="12" xfId="0" applyFill="1" applyBorder="1" applyAlignment="1">
      <alignment/>
    </xf>
    <xf numFmtId="178" fontId="0" fillId="0" borderId="12" xfId="0" applyNumberFormat="1" applyBorder="1" applyAlignment="1">
      <alignment/>
    </xf>
    <xf numFmtId="178" fontId="3" fillId="28" borderId="12" xfId="0" applyNumberFormat="1" applyFont="1" applyFill="1" applyBorder="1" applyAlignment="1">
      <alignment/>
    </xf>
    <xf numFmtId="10" fontId="0" fillId="0" borderId="12" xfId="0" applyNumberFormat="1" applyBorder="1" applyAlignment="1">
      <alignment/>
    </xf>
    <xf numFmtId="10" fontId="3" fillId="28" borderId="12" xfId="0" applyNumberFormat="1" applyFont="1" applyFill="1" applyBorder="1" applyAlignment="1">
      <alignment/>
    </xf>
    <xf numFmtId="0" fontId="3" fillId="28" borderId="12" xfId="0" applyFont="1" applyFill="1" applyBorder="1" applyAlignment="1">
      <alignment horizontal="center"/>
    </xf>
    <xf numFmtId="10" fontId="0" fillId="28" borderId="12" xfId="0" applyNumberFormat="1" applyFill="1" applyBorder="1" applyAlignment="1">
      <alignment/>
    </xf>
    <xf numFmtId="0" fontId="3" fillId="28" borderId="12" xfId="0" applyFont="1" applyFill="1" applyBorder="1" applyAlignment="1">
      <alignment/>
    </xf>
    <xf numFmtId="178" fontId="0" fillId="0" borderId="0" xfId="0" applyNumberFormat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28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5" fillId="28" borderId="11" xfId="0" applyFont="1" applyFill="1" applyBorder="1" applyAlignment="1">
      <alignment horizontal="center"/>
    </xf>
    <xf numFmtId="0" fontId="0" fillId="28" borderId="15" xfId="0" applyFill="1" applyBorder="1" applyAlignment="1">
      <alignment/>
    </xf>
    <xf numFmtId="0" fontId="0" fillId="28" borderId="11" xfId="0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leich grau" xfId="45"/>
    <cellStyle name="Gut" xfId="46"/>
    <cellStyle name="Comma" xfId="47"/>
    <cellStyle name="negativ rot" xfId="48"/>
    <cellStyle name="Neutral" xfId="49"/>
    <cellStyle name="Notiz" xfId="50"/>
    <cellStyle name="positiv grün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6"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3"/>
      </font>
      <fill>
        <patternFill patternType="solid">
          <fgColor indexed="55"/>
          <bgColor indexed="23"/>
        </patternFill>
      </fill>
    </dxf>
    <dxf>
      <font>
        <b val="0"/>
        <color indexed="11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30" zoomScaleNormal="130" zoomScalePageLayoutView="0" workbookViewId="0" topLeftCell="A1">
      <selection activeCell="B9" sqref="B9"/>
    </sheetView>
  </sheetViews>
  <sheetFormatPr defaultColWidth="11.7109375" defaultRowHeight="12.75"/>
  <cols>
    <col min="1" max="1" width="37.421875" style="1" customWidth="1"/>
    <col min="2" max="3" width="13.00390625" style="1" customWidth="1"/>
    <col min="4" max="16384" width="11.7109375" style="1" customWidth="1"/>
  </cols>
  <sheetData>
    <row r="1" spans="1:5" ht="15">
      <c r="A1" s="2" t="s">
        <v>0</v>
      </c>
      <c r="B1" s="3"/>
      <c r="C1" s="3"/>
      <c r="D1" s="3"/>
      <c r="E1" s="34"/>
    </row>
    <row r="2" spans="1:5" ht="12.75">
      <c r="A2" s="4"/>
      <c r="B2" s="35" t="s">
        <v>1</v>
      </c>
      <c r="C2" s="35"/>
      <c r="D2" s="4"/>
      <c r="E2" s="34"/>
    </row>
    <row r="3" spans="1:5" ht="13.5">
      <c r="A3" s="5" t="s">
        <v>2</v>
      </c>
      <c r="B3" s="5" t="s">
        <v>3</v>
      </c>
      <c r="C3" s="5" t="s">
        <v>4</v>
      </c>
      <c r="D3" s="4"/>
      <c r="E3" s="34"/>
    </row>
    <row r="4" spans="1:5" ht="12.75">
      <c r="A4" s="6" t="s">
        <v>5</v>
      </c>
      <c r="B4" s="4"/>
      <c r="C4" s="4"/>
      <c r="D4" s="4"/>
      <c r="E4" s="34"/>
    </row>
    <row r="5" spans="1:5" ht="12.75">
      <c r="A5" s="4" t="s">
        <v>6</v>
      </c>
      <c r="B5" s="7">
        <v>0.25</v>
      </c>
      <c r="C5" s="7">
        <v>0.3</v>
      </c>
      <c r="D5" s="4"/>
      <c r="E5" s="34"/>
    </row>
    <row r="6" spans="1:5" ht="12.75">
      <c r="A6" s="4" t="s">
        <v>7</v>
      </c>
      <c r="B6" s="8">
        <v>1500</v>
      </c>
      <c r="C6" s="8">
        <v>750</v>
      </c>
      <c r="D6" s="4"/>
      <c r="E6" s="34"/>
    </row>
    <row r="7" spans="1:5" ht="12.75">
      <c r="A7" s="4" t="s">
        <v>8</v>
      </c>
      <c r="B7" s="8">
        <v>0</v>
      </c>
      <c r="C7" s="8">
        <v>200</v>
      </c>
      <c r="D7" s="4"/>
      <c r="E7" s="34"/>
    </row>
    <row r="8" spans="1:5" ht="12.75">
      <c r="A8" s="4" t="s">
        <v>9</v>
      </c>
      <c r="B8" s="8">
        <v>100</v>
      </c>
      <c r="C8" s="8">
        <v>0</v>
      </c>
      <c r="D8" s="4"/>
      <c r="E8" s="34"/>
    </row>
    <row r="9" spans="1:5" ht="12.75">
      <c r="A9" s="4" t="s">
        <v>10</v>
      </c>
      <c r="B9" s="9">
        <v>7</v>
      </c>
      <c r="C9" s="9">
        <v>4</v>
      </c>
      <c r="D9" s="4" t="s">
        <v>11</v>
      </c>
      <c r="E9" s="34"/>
    </row>
    <row r="10" spans="1:5" ht="12.75">
      <c r="A10" s="4" t="s">
        <v>12</v>
      </c>
      <c r="B10" s="9">
        <v>125</v>
      </c>
      <c r="C10" s="9">
        <v>75</v>
      </c>
      <c r="D10" s="4" t="s">
        <v>13</v>
      </c>
      <c r="E10" s="34"/>
    </row>
    <row r="11" spans="1:5" ht="12.75">
      <c r="A11" s="4" t="s">
        <v>14</v>
      </c>
      <c r="B11" s="8">
        <v>750</v>
      </c>
      <c r="C11" s="8">
        <v>750</v>
      </c>
      <c r="D11" s="4"/>
      <c r="E11" s="34"/>
    </row>
    <row r="12" spans="1:5" ht="12.75">
      <c r="A12" s="4" t="s">
        <v>15</v>
      </c>
      <c r="B12" s="10">
        <v>0</v>
      </c>
      <c r="C12" s="11">
        <v>0</v>
      </c>
      <c r="D12" s="4"/>
      <c r="E12" s="34"/>
    </row>
    <row r="13" spans="1:5" ht="12.75">
      <c r="A13" s="6" t="s">
        <v>16</v>
      </c>
      <c r="B13" s="12"/>
      <c r="C13" s="12"/>
      <c r="D13" s="4"/>
      <c r="E13" s="34"/>
    </row>
    <row r="14" spans="1:5" ht="12.75">
      <c r="A14" s="4" t="s">
        <v>17</v>
      </c>
      <c r="B14" s="7">
        <v>0.03</v>
      </c>
      <c r="C14" s="7">
        <v>0.03</v>
      </c>
      <c r="D14" s="13"/>
      <c r="E14" s="34"/>
    </row>
    <row r="15" spans="1:5" ht="12.75">
      <c r="A15" s="4" t="s">
        <v>18</v>
      </c>
      <c r="B15" s="14">
        <f>Rechner!B2</f>
        <v>200</v>
      </c>
      <c r="C15" s="14">
        <f>Rechner!C2</f>
        <v>237.5</v>
      </c>
      <c r="D15" s="4"/>
      <c r="E15" s="34"/>
    </row>
    <row r="16" spans="1:5" ht="12.75">
      <c r="A16" s="4" t="s">
        <v>19</v>
      </c>
      <c r="B16" s="8">
        <v>100</v>
      </c>
      <c r="C16" s="8">
        <v>75</v>
      </c>
      <c r="D16" s="4"/>
      <c r="E16" s="34"/>
    </row>
    <row r="17" spans="1:5" ht="12.75">
      <c r="A17" s="4" t="s">
        <v>20</v>
      </c>
      <c r="B17" s="8">
        <v>50</v>
      </c>
      <c r="C17" s="8">
        <v>50</v>
      </c>
      <c r="D17" s="4"/>
      <c r="E17" s="34"/>
    </row>
    <row r="18" spans="1:5" ht="12.75">
      <c r="A18" s="6" t="s">
        <v>21</v>
      </c>
      <c r="B18" s="12"/>
      <c r="C18" s="12"/>
      <c r="D18" s="4"/>
      <c r="E18" s="34"/>
    </row>
    <row r="19" spans="1:5" ht="12.75">
      <c r="A19" s="4" t="s">
        <v>22</v>
      </c>
      <c r="B19" s="8">
        <v>50</v>
      </c>
      <c r="C19" s="8">
        <v>50</v>
      </c>
      <c r="D19" s="4"/>
      <c r="E19" s="34"/>
    </row>
    <row r="20" spans="1:5" ht="12.75">
      <c r="A20" s="4" t="s">
        <v>23</v>
      </c>
      <c r="B20" s="8">
        <v>100</v>
      </c>
      <c r="C20" s="8">
        <v>100</v>
      </c>
      <c r="D20" s="12"/>
      <c r="E20" s="34"/>
    </row>
    <row r="21" spans="1:5" ht="12.75">
      <c r="A21" s="4" t="s">
        <v>24</v>
      </c>
      <c r="B21" s="8">
        <v>0</v>
      </c>
      <c r="C21" s="8">
        <v>0</v>
      </c>
      <c r="D21" s="12"/>
      <c r="E21" s="34"/>
    </row>
    <row r="22" spans="1:5" ht="12.75">
      <c r="A22" s="36"/>
      <c r="B22" s="36"/>
      <c r="C22" s="36"/>
      <c r="D22" s="37"/>
      <c r="E22" s="31"/>
    </row>
  </sheetData>
  <sheetProtection/>
  <mergeCells count="3">
    <mergeCell ref="E1:E21"/>
    <mergeCell ref="B2:C2"/>
    <mergeCell ref="A22:D2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20" sqref="C20"/>
    </sheetView>
  </sheetViews>
  <sheetFormatPr defaultColWidth="11.7109375" defaultRowHeight="12.75"/>
  <cols>
    <col min="1" max="1" width="39.57421875" style="15" customWidth="1"/>
    <col min="2" max="16384" width="11.7109375" style="1" customWidth="1"/>
  </cols>
  <sheetData>
    <row r="1" spans="1:4" ht="12.75">
      <c r="A1" s="16"/>
      <c r="B1" s="17"/>
      <c r="C1" s="17"/>
      <c r="D1" s="17"/>
    </row>
    <row r="2" spans="1:4" ht="12.75">
      <c r="A2" s="16" t="s">
        <v>25</v>
      </c>
      <c r="B2" s="17" t="s">
        <v>3</v>
      </c>
      <c r="C2" s="17" t="s">
        <v>4</v>
      </c>
      <c r="D2" s="17"/>
    </row>
    <row r="3" spans="1:4" ht="12.75">
      <c r="A3" s="18"/>
      <c r="B3" s="19"/>
      <c r="C3" s="19"/>
      <c r="D3" s="19"/>
    </row>
    <row r="4" spans="1:4" ht="12.75">
      <c r="A4" s="16" t="s">
        <v>26</v>
      </c>
      <c r="B4" s="19"/>
      <c r="C4" s="19"/>
      <c r="D4" s="19"/>
    </row>
    <row r="5" spans="1:4" ht="12.75">
      <c r="A5" s="16" t="s">
        <v>27</v>
      </c>
      <c r="B5" s="20">
        <f>Rechner!B9</f>
        <v>4.192</v>
      </c>
      <c r="C5" s="20">
        <f>Rechner!C9</f>
        <v>7.023333333333333</v>
      </c>
      <c r="D5" s="19"/>
    </row>
    <row r="6" spans="1:4" ht="12.75">
      <c r="A6" s="16" t="s">
        <v>28</v>
      </c>
      <c r="B6" s="21">
        <f>IF(B5&lt;C5,Rechner!B11,"  ")</f>
        <v>2.8313333333333333</v>
      </c>
      <c r="C6" s="21" t="str">
        <f>IF(C5&lt;B5,Rechner!B11,"  ")</f>
        <v>  </v>
      </c>
      <c r="D6" s="19"/>
    </row>
    <row r="7" spans="1:4" ht="12.75">
      <c r="A7" s="16" t="s">
        <v>29</v>
      </c>
      <c r="B7" s="20">
        <f>Rechner!B7</f>
        <v>524</v>
      </c>
      <c r="C7" s="20">
        <f>Rechner!C7</f>
        <v>526.75</v>
      </c>
      <c r="D7" s="19"/>
    </row>
    <row r="8" spans="1:4" ht="12.75">
      <c r="A8" s="16" t="s">
        <v>28</v>
      </c>
      <c r="B8" s="21">
        <f>IF(B7&lt;C7,Rechner!B10,"  ")</f>
        <v>2.75</v>
      </c>
      <c r="C8" s="21" t="str">
        <f>IF(C7&lt;B7,Rechner!B10,"  ")</f>
        <v>  </v>
      </c>
      <c r="D8" s="19"/>
    </row>
    <row r="9" spans="1:4" ht="12.75">
      <c r="A9" s="16" t="s">
        <v>30</v>
      </c>
      <c r="B9" s="19"/>
      <c r="C9" s="19"/>
      <c r="D9" s="19"/>
    </row>
    <row r="10" spans="1:4" ht="12.75">
      <c r="A10" s="16" t="s">
        <v>27</v>
      </c>
      <c r="B10" s="20">
        <f>Rechner!B18</f>
        <v>1.8079999999999998</v>
      </c>
      <c r="C10" s="20">
        <f>Rechner!C18</f>
        <v>2.9766666666666666</v>
      </c>
      <c r="D10" s="19"/>
    </row>
    <row r="11" spans="1:4" ht="12.75">
      <c r="A11" s="16" t="s">
        <v>31</v>
      </c>
      <c r="B11" s="21" t="str">
        <f>IF(B10&gt;C10,Rechner!B19,"  ")</f>
        <v>  </v>
      </c>
      <c r="C11" s="21">
        <f>IF(C10&gt;B10,Rechner!B19,"  ")</f>
        <v>1.1686666666666667</v>
      </c>
      <c r="D11" s="19"/>
    </row>
    <row r="12" spans="1:4" ht="12.75">
      <c r="A12" s="16" t="s">
        <v>29</v>
      </c>
      <c r="B12" s="20">
        <f>Rechner!B20</f>
        <v>226</v>
      </c>
      <c r="C12" s="20">
        <f>Rechner!C20</f>
        <v>223.25</v>
      </c>
      <c r="D12" s="19"/>
    </row>
    <row r="13" spans="1:4" ht="12.75">
      <c r="A13" s="16" t="s">
        <v>31</v>
      </c>
      <c r="B13" s="21">
        <f>IF(B12&gt;C12,Rechner!B21,"  ")</f>
        <v>2.75</v>
      </c>
      <c r="C13" s="21" t="str">
        <f>IF(C12&gt;B12,Rechner!B21,"  ")</f>
        <v>  </v>
      </c>
      <c r="D13" s="19"/>
    </row>
    <row r="14" spans="1:4" ht="12.75">
      <c r="A14" s="16" t="s">
        <v>32</v>
      </c>
      <c r="B14" s="19"/>
      <c r="C14" s="19"/>
      <c r="D14" s="19"/>
    </row>
    <row r="15" spans="1:4" ht="12.75">
      <c r="A15" s="16" t="s">
        <v>33</v>
      </c>
      <c r="B15" s="22">
        <f>Rechner!B25</f>
        <v>0.3125</v>
      </c>
      <c r="C15" s="22">
        <f>Rechner!C25</f>
        <v>0.5</v>
      </c>
      <c r="D15" s="19"/>
    </row>
    <row r="16" spans="1:4" ht="12.75">
      <c r="A16" s="16" t="s">
        <v>34</v>
      </c>
      <c r="B16" s="23" t="str">
        <f>IF(B15&gt;C15,Rechner!B26,"  ")</f>
        <v>  </v>
      </c>
      <c r="C16" s="21">
        <f>IF(C15&gt;B15,Rechner!B26,"  ")</f>
        <v>0.1875</v>
      </c>
      <c r="D16" s="19"/>
    </row>
    <row r="17" spans="1:4" ht="12.75">
      <c r="A17" s="16" t="s">
        <v>35</v>
      </c>
      <c r="B17" s="24" t="str">
        <f>IF(B15&gt;Eingabe!B5,"erfüllt","nicht erfüllt")</f>
        <v>erfüllt</v>
      </c>
      <c r="C17" s="24" t="str">
        <f>IF(C15&gt;Eingabe!C5,"erfüllt","nicht erfüllt")</f>
        <v>erfüllt</v>
      </c>
      <c r="D17" s="19"/>
    </row>
    <row r="18" spans="1:4" ht="12.75">
      <c r="A18" s="16" t="s">
        <v>36</v>
      </c>
      <c r="B18" s="25" t="str">
        <f>Rechner!B29</f>
        <v> </v>
      </c>
      <c r="C18" s="26">
        <f>Rechner!C29</f>
        <v>0.2790625</v>
      </c>
      <c r="D18" s="19"/>
    </row>
    <row r="19" spans="1:4" ht="12.75">
      <c r="A19" s="16" t="s">
        <v>35</v>
      </c>
      <c r="B19" s="24" t="str">
        <f>IF(Eingabe!B5&gt;B18,"nicht erfüllt",IF(B18=" "," ","erfüllt"))</f>
        <v> </v>
      </c>
      <c r="C19" s="24" t="str">
        <f>IF(Eingabe!C5&gt;C18,"nicht erfüllt",IF(C18=" "," ","erfüllt"))</f>
        <v>nicht erfüllt</v>
      </c>
      <c r="D19" s="19"/>
    </row>
    <row r="20" spans="1:4" ht="12.75">
      <c r="A20" s="16" t="s">
        <v>37</v>
      </c>
      <c r="B20" s="32">
        <f>Rechner!B31</f>
        <v>3.2863849765258215</v>
      </c>
      <c r="C20" s="32">
        <f>Rechner!C31</f>
        <v>3.038524145415084</v>
      </c>
      <c r="D20" s="17" t="s">
        <v>11</v>
      </c>
    </row>
    <row r="21" spans="1:4" ht="12.75">
      <c r="A21" s="16" t="s">
        <v>38</v>
      </c>
      <c r="B21" s="33" t="str">
        <f>IF(B20&gt;C20," ",Rechner!B32)</f>
        <v> </v>
      </c>
      <c r="C21" s="33">
        <f>IF(C20&gt;B20," ",Rechner!B32)</f>
        <v>0.2478608311107373</v>
      </c>
      <c r="D21" s="17" t="s">
        <v>11</v>
      </c>
    </row>
    <row r="22" spans="1:4" ht="12.75">
      <c r="A22" s="18"/>
      <c r="B22" s="19"/>
      <c r="C22" s="19"/>
      <c r="D22" s="19"/>
    </row>
  </sheetData>
  <sheetProtection sheet="1" objects="1" scenarios="1"/>
  <conditionalFormatting sqref="B5">
    <cfRule type="cellIs" priority="1" dxfId="0" operator="greaterThan" stopIfTrue="1">
      <formula>$C$5</formula>
    </cfRule>
    <cfRule type="cellIs" priority="2" dxfId="1" operator="lessThan" stopIfTrue="1">
      <formula>$C$5</formula>
    </cfRule>
    <cfRule type="cellIs" priority="3" dxfId="2" operator="equal" stopIfTrue="1">
      <formula>$C$5</formula>
    </cfRule>
  </conditionalFormatting>
  <conditionalFormatting sqref="B7">
    <cfRule type="cellIs" priority="4" dxfId="2" operator="equal" stopIfTrue="1">
      <formula>$C$7</formula>
    </cfRule>
    <cfRule type="cellIs" priority="5" dxfId="0" operator="greaterThan" stopIfTrue="1">
      <formula>$C$7</formula>
    </cfRule>
    <cfRule type="cellIs" priority="6" dxfId="1" operator="lessThan" stopIfTrue="1">
      <formula>$C$7</formula>
    </cfRule>
  </conditionalFormatting>
  <conditionalFormatting sqref="B10">
    <cfRule type="cellIs" priority="7" dxfId="2" operator="equal" stopIfTrue="1">
      <formula>$C$10</formula>
    </cfRule>
    <cfRule type="cellIs" priority="8" dxfId="0" operator="lessThan" stopIfTrue="1">
      <formula>$C$10</formula>
    </cfRule>
    <cfRule type="cellIs" priority="9" dxfId="1" operator="greaterThan" stopIfTrue="1">
      <formula>$C$10</formula>
    </cfRule>
  </conditionalFormatting>
  <conditionalFormatting sqref="B12">
    <cfRule type="cellIs" priority="10" dxfId="2" operator="equal" stopIfTrue="1">
      <formula>$C$12</formula>
    </cfRule>
    <cfRule type="cellIs" priority="11" dxfId="0" operator="lessThan" stopIfTrue="1">
      <formula>$C$12</formula>
    </cfRule>
    <cfRule type="cellIs" priority="12" dxfId="1" operator="greaterThan" stopIfTrue="1">
      <formula>$C$12</formula>
    </cfRule>
  </conditionalFormatting>
  <conditionalFormatting sqref="B15">
    <cfRule type="cellIs" priority="13" dxfId="2" operator="equal" stopIfTrue="1">
      <formula>$C$15</formula>
    </cfRule>
    <cfRule type="cellIs" priority="14" dxfId="0" operator="lessThan" stopIfTrue="1">
      <formula>$C$15</formula>
    </cfRule>
    <cfRule type="cellIs" priority="15" dxfId="1" operator="greaterThan" stopIfTrue="1">
      <formula>$C$15</formula>
    </cfRule>
  </conditionalFormatting>
  <conditionalFormatting sqref="B17:C17">
    <cfRule type="cellIs" priority="16" dxfId="1" operator="equal" stopIfTrue="1">
      <formula>"erfüllt"</formula>
    </cfRule>
    <cfRule type="cellIs" priority="17" dxfId="0" operator="equal" stopIfTrue="1">
      <formula>"nicht erfüllt"</formula>
    </cfRule>
  </conditionalFormatting>
  <conditionalFormatting sqref="B18">
    <cfRule type="cellIs" priority="18" dxfId="1" operator="greaterThan" stopIfTrue="1">
      <formula>0</formula>
    </cfRule>
    <cfRule type="cellIs" priority="19" dxfId="2" operator="equal" stopIfTrue="1">
      <formula>0</formula>
    </cfRule>
    <cfRule type="cellIs" priority="20" dxfId="0" operator="lessThan" stopIfTrue="1">
      <formula>0</formula>
    </cfRule>
  </conditionalFormatting>
  <conditionalFormatting sqref="B19:C19">
    <cfRule type="cellIs" priority="21" dxfId="1" operator="equal" stopIfTrue="1">
      <formula>"erfüllt"</formula>
    </cfRule>
    <cfRule type="cellIs" priority="22" dxfId="0" operator="equal" stopIfTrue="1">
      <formula>"nicht erfüllt"</formula>
    </cfRule>
    <cfRule type="cellIs" priority="23" dxfId="2" operator="equal" stopIfTrue="1">
      <formula>" "</formula>
    </cfRule>
  </conditionalFormatting>
  <conditionalFormatting sqref="B20">
    <cfRule type="cellIs" priority="24" dxfId="2" operator="equal" stopIfTrue="1">
      <formula>$C$20</formula>
    </cfRule>
    <cfRule type="cellIs" priority="25" dxfId="1" operator="lessThan" stopIfTrue="1">
      <formula>$C$20</formula>
    </cfRule>
    <cfRule type="cellIs" priority="26" dxfId="0" operator="greaterThan" stopIfTrue="1">
      <formula>$C$20</formula>
    </cfRule>
  </conditionalFormatting>
  <conditionalFormatting sqref="C5">
    <cfRule type="cellIs" priority="27" dxfId="2" operator="equal" stopIfTrue="1">
      <formula>$B$5</formula>
    </cfRule>
    <cfRule type="cellIs" priority="28" dxfId="1" operator="lessThan" stopIfTrue="1">
      <formula>$B$5</formula>
    </cfRule>
    <cfRule type="cellIs" priority="29" dxfId="0" operator="greaterThan" stopIfTrue="1">
      <formula>$B$5</formula>
    </cfRule>
  </conditionalFormatting>
  <conditionalFormatting sqref="C7">
    <cfRule type="cellIs" priority="30" dxfId="2" operator="equal" stopIfTrue="1">
      <formula>$B$7</formula>
    </cfRule>
    <cfRule type="cellIs" priority="31" dxfId="1" operator="lessThan" stopIfTrue="1">
      <formula>$B$7</formula>
    </cfRule>
    <cfRule type="cellIs" priority="32" dxfId="0" operator="greaterThan" stopIfTrue="1">
      <formula>$B$7</formula>
    </cfRule>
  </conditionalFormatting>
  <conditionalFormatting sqref="C10">
    <cfRule type="cellIs" priority="33" dxfId="2" operator="equal" stopIfTrue="1">
      <formula>$B$10</formula>
    </cfRule>
    <cfRule type="cellIs" priority="34" dxfId="0" operator="lessThan" stopIfTrue="1">
      <formula>$B$10</formula>
    </cfRule>
    <cfRule type="cellIs" priority="35" dxfId="1" operator="greaterThan" stopIfTrue="1">
      <formula>$B$10</formula>
    </cfRule>
  </conditionalFormatting>
  <conditionalFormatting sqref="C12">
    <cfRule type="cellIs" priority="36" dxfId="2" operator="equal" stopIfTrue="1">
      <formula>$B$12</formula>
    </cfRule>
    <cfRule type="cellIs" priority="37" dxfId="1" operator="greaterThan" stopIfTrue="1">
      <formula>$B$12</formula>
    </cfRule>
    <cfRule type="cellIs" priority="38" dxfId="0" operator="lessThan" stopIfTrue="1">
      <formula>$B$12</formula>
    </cfRule>
  </conditionalFormatting>
  <conditionalFormatting sqref="C15">
    <cfRule type="cellIs" priority="39" dxfId="2" operator="equal" stopIfTrue="1">
      <formula>$B$15</formula>
    </cfRule>
    <cfRule type="cellIs" priority="40" dxfId="0" operator="lessThan" stopIfTrue="1">
      <formula>$B$15</formula>
    </cfRule>
    <cfRule type="cellIs" priority="41" dxfId="1" operator="greaterThan" stopIfTrue="1">
      <formula>$B$15</formula>
    </cfRule>
  </conditionalFormatting>
  <conditionalFormatting sqref="C18">
    <cfRule type="cellIs" priority="42" dxfId="1" operator="greaterThan" stopIfTrue="1">
      <formula>0</formula>
    </cfRule>
    <cfRule type="cellIs" priority="43" dxfId="0" operator="lessThan" stopIfTrue="1">
      <formula>0</formula>
    </cfRule>
  </conditionalFormatting>
  <conditionalFormatting sqref="C20">
    <cfRule type="cellIs" priority="44" dxfId="2" operator="equal" stopIfTrue="1">
      <formula>$B$20</formula>
    </cfRule>
    <cfRule type="cellIs" priority="45" dxfId="1" operator="lessThan" stopIfTrue="1">
      <formula>$B$20</formula>
    </cfRule>
    <cfRule type="cellIs" priority="46" dxfId="0" operator="greaterThan" stopIfTrue="1">
      <formula>$B$20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3" sqref="B3"/>
    </sheetView>
  </sheetViews>
  <sheetFormatPr defaultColWidth="11.7109375" defaultRowHeight="12.75"/>
  <cols>
    <col min="1" max="1" width="28.140625" style="0" customWidth="1"/>
  </cols>
  <sheetData>
    <row r="1" spans="2:3" ht="12.75">
      <c r="B1" t="s">
        <v>3</v>
      </c>
      <c r="C1" t="s">
        <v>4</v>
      </c>
    </row>
    <row r="2" spans="1:3" ht="12.75">
      <c r="A2" t="s">
        <v>39</v>
      </c>
      <c r="B2" s="27">
        <f>(SUM(Eingabe!B6:B7)-Eingabe!B8)/Eingabe!B9</f>
        <v>200</v>
      </c>
      <c r="C2" s="27">
        <f>(SUM(Eingabe!C6:C7)-Eingabe!C8)/Eingabe!C9</f>
        <v>237.5</v>
      </c>
    </row>
    <row r="3" spans="1:3" ht="12.75">
      <c r="A3" t="s">
        <v>40</v>
      </c>
      <c r="B3" s="27">
        <f>(SUM(Eingabe!B6:B8)/2)*Eingabe!B14</f>
        <v>24</v>
      </c>
      <c r="C3" s="27">
        <f>(SUM(Eingabe!C6:C8)/2)*Eingabe!C14</f>
        <v>14.25</v>
      </c>
    </row>
    <row r="5" spans="1:3" ht="12.75">
      <c r="A5" t="s">
        <v>41</v>
      </c>
      <c r="B5" s="27">
        <f>SUM(B2:B3)+SUM(Eingabe!B16:B17)</f>
        <v>374</v>
      </c>
      <c r="C5" s="27">
        <f>SUM(C2:C3)+SUM(Eingabe!C16:C17)</f>
        <v>376.75</v>
      </c>
    </row>
    <row r="6" spans="1:3" ht="12.75">
      <c r="A6" t="s">
        <v>42</v>
      </c>
      <c r="B6" s="27">
        <f>SUM(Eingabe!B19:B21)</f>
        <v>150</v>
      </c>
      <c r="C6" s="27">
        <f>SUM(Eingabe!C19:C21)</f>
        <v>150</v>
      </c>
    </row>
    <row r="7" spans="1:3" ht="12.75">
      <c r="A7" t="s">
        <v>43</v>
      </c>
      <c r="B7" s="27">
        <f>SUM(B5:B6)</f>
        <v>524</v>
      </c>
      <c r="C7" s="27">
        <f>SUM(C5:C6)</f>
        <v>526.75</v>
      </c>
    </row>
    <row r="9" spans="1:3" ht="12.75">
      <c r="A9" t="s">
        <v>44</v>
      </c>
      <c r="B9" s="28">
        <f>B7/Eingabe!B10</f>
        <v>4.192</v>
      </c>
      <c r="C9" s="28">
        <f>C7/Eingabe!C10</f>
        <v>7.023333333333333</v>
      </c>
    </row>
    <row r="10" spans="1:2" ht="12.75">
      <c r="A10" t="s">
        <v>45</v>
      </c>
      <c r="B10" s="27">
        <f>IF(B7&gt;C7,B7-C7,C7-B7)</f>
        <v>2.75</v>
      </c>
    </row>
    <row r="11" spans="1:2" ht="12.75">
      <c r="A11" t="s">
        <v>45</v>
      </c>
      <c r="B11" s="27">
        <f>IF(B9&gt;C9,B9-C9,C9-B9)</f>
        <v>2.8313333333333333</v>
      </c>
    </row>
    <row r="13" spans="1:3" ht="12.75">
      <c r="A13" t="s">
        <v>46</v>
      </c>
      <c r="B13" s="28">
        <f>B5/Eingabe!B10</f>
        <v>2.992</v>
      </c>
      <c r="C13" s="28">
        <f>C5/Eingabe!C10</f>
        <v>5.023333333333333</v>
      </c>
    </row>
    <row r="14" spans="1:3" ht="12.75">
      <c r="A14" t="s">
        <v>47</v>
      </c>
      <c r="B14" s="27">
        <f>B6/Eingabe!B10</f>
        <v>1.2</v>
      </c>
      <c r="C14" s="27">
        <f>C6/Eingabe!C10</f>
        <v>2</v>
      </c>
    </row>
    <row r="16" spans="1:3" ht="12.75">
      <c r="A16" t="s">
        <v>48</v>
      </c>
      <c r="B16" s="27">
        <f>Eingabe!B11/Eingabe!B10</f>
        <v>6</v>
      </c>
      <c r="C16" s="27">
        <f>Eingabe!C11/Eingabe!C10</f>
        <v>10</v>
      </c>
    </row>
    <row r="18" spans="1:3" ht="12.75">
      <c r="A18" t="s">
        <v>49</v>
      </c>
      <c r="B18" s="28">
        <f>B16-B9</f>
        <v>1.8079999999999998</v>
      </c>
      <c r="C18" s="28">
        <f>C16-C9</f>
        <v>2.9766666666666666</v>
      </c>
    </row>
    <row r="19" spans="1:2" ht="12.75">
      <c r="A19" t="s">
        <v>50</v>
      </c>
      <c r="B19" s="27">
        <f>IF(B18&gt;C18,B18-C18,C18-B18)</f>
        <v>1.1686666666666667</v>
      </c>
    </row>
    <row r="20" spans="1:3" ht="12.75">
      <c r="A20" t="s">
        <v>51</v>
      </c>
      <c r="B20" s="28">
        <f>B16*Eingabe!B10-B7</f>
        <v>226</v>
      </c>
      <c r="C20" s="28">
        <f>C16*Eingabe!C10-C7</f>
        <v>223.25</v>
      </c>
    </row>
    <row r="21" spans="1:2" ht="12.75">
      <c r="A21" t="s">
        <v>50</v>
      </c>
      <c r="B21" s="27">
        <f>IF(B20&gt;C20,B20-C20,C20-B20)</f>
        <v>2.75</v>
      </c>
    </row>
    <row r="23" spans="1:3" ht="12.75">
      <c r="A23" t="s">
        <v>52</v>
      </c>
      <c r="B23" s="27">
        <f>SUM(Eingabe!B6:B8)/2</f>
        <v>800</v>
      </c>
      <c r="C23" s="27">
        <f>SUM(Eingabe!C6:C8)/2</f>
        <v>475</v>
      </c>
    </row>
    <row r="24" spans="1:3" ht="12.75">
      <c r="A24" t="s">
        <v>53</v>
      </c>
      <c r="B24" s="27">
        <f>IF(B23&gt;C23,B23-C23,0)</f>
        <v>325</v>
      </c>
      <c r="C24" s="27">
        <f>IF(C23&gt;B23,C23-B23,0)</f>
        <v>0</v>
      </c>
    </row>
    <row r="25" spans="1:3" ht="12.75">
      <c r="A25" t="s">
        <v>33</v>
      </c>
      <c r="B25" s="29">
        <f>(Eingabe!B11-(B7-B3))/B23</f>
        <v>0.3125</v>
      </c>
      <c r="C25" s="29">
        <f>(Eingabe!C11-(C7-C3))/C23</f>
        <v>0.5</v>
      </c>
    </row>
    <row r="26" spans="1:2" ht="12.75">
      <c r="A26" t="s">
        <v>34</v>
      </c>
      <c r="B26" s="29">
        <f>IF(B25&gt;C25,B25-C25,C25-B25)</f>
        <v>0.1875</v>
      </c>
    </row>
    <row r="29" spans="1:3" ht="12.75">
      <c r="A29" t="s">
        <v>54</v>
      </c>
      <c r="B29" s="29" t="str">
        <f>IF(B24=0,(B20+Eingabe!B12)/(B23+C24)," ")</f>
        <v> </v>
      </c>
      <c r="C29" s="29">
        <f>IF(C24=0,(C20+Eingabe!C12)/(C23+B24)," ")</f>
        <v>0.2790625</v>
      </c>
    </row>
    <row r="31" spans="1:3" ht="12.75">
      <c r="A31" t="s">
        <v>55</v>
      </c>
      <c r="B31" s="30">
        <f>(SUM(Eingabe!B6:B7)-Eingabe!B8)/(B20+B2)</f>
        <v>3.2863849765258215</v>
      </c>
      <c r="C31" s="30">
        <f>(SUM(Eingabe!B6:B7)-Eingabe!B8)/(C20+C2)</f>
        <v>3.038524145415084</v>
      </c>
    </row>
    <row r="32" spans="1:2" ht="12.75">
      <c r="A32" t="s">
        <v>56</v>
      </c>
      <c r="B32" s="28">
        <f>IF(B31&gt;C31,B31-C31,C31-B31)</f>
        <v>0.2478608311107373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Suny</cp:lastModifiedBy>
  <cp:lastPrinted>2007-03-29T11:28:04Z</cp:lastPrinted>
  <dcterms:created xsi:type="dcterms:W3CDTF">2007-03-28T11:19:47Z</dcterms:created>
  <dcterms:modified xsi:type="dcterms:W3CDTF">2011-06-18T07:44:25Z</dcterms:modified>
  <cp:category/>
  <cp:version/>
  <cp:contentType/>
  <cp:contentStatus/>
  <cp:revision>4</cp:revision>
</cp:coreProperties>
</file>